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SNO\GGD\Documenten\"/>
    </mc:Choice>
  </mc:AlternateContent>
  <xr:revisionPtr revIDLastSave="0" documentId="13_ncr:1_{AA681D5A-8636-4F5E-BAD2-ACD01C74BD80}" xr6:coauthVersionLast="45" xr6:coauthVersionMax="45" xr10:uidLastSave="{00000000-0000-0000-0000-000000000000}"/>
  <bookViews>
    <workbookView xWindow="-108" yWindow="-108" windowWidth="23256" windowHeight="12576" xr2:uid="{A880BA6F-4EE7-4DBC-BE97-02BB856A5E6F}"/>
  </bookViews>
  <sheets>
    <sheet name="Blad1" sheetId="1" r:id="rId1"/>
  </sheets>
  <definedNames>
    <definedName name="_gjdgxs" localSheetId="0">Blad1!$B$42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D29" i="1"/>
  <c r="D30" i="1"/>
  <c r="D31" i="1"/>
  <c r="C31" i="1"/>
  <c r="C30" i="1"/>
  <c r="C29" i="1"/>
  <c r="D62" i="1"/>
  <c r="D61" i="1"/>
  <c r="C61" i="1"/>
  <c r="C62" i="1"/>
  <c r="D53" i="1"/>
  <c r="D52" i="1"/>
  <c r="D51" i="1"/>
  <c r="C52" i="1"/>
  <c r="C51" i="1"/>
  <c r="C53" i="1"/>
  <c r="D32" i="1"/>
  <c r="C32" i="1"/>
  <c r="I20" i="1"/>
  <c r="H20" i="1"/>
  <c r="F20" i="1"/>
  <c r="D20" i="1"/>
  <c r="C20" i="1"/>
  <c r="C16" i="1"/>
  <c r="C13" i="1"/>
  <c r="F58" i="1"/>
  <c r="F48" i="1"/>
  <c r="F37" i="1"/>
  <c r="F25" i="1"/>
  <c r="J6" i="1"/>
  <c r="J5" i="1"/>
  <c r="J4" i="1"/>
  <c r="J3" i="1"/>
  <c r="J8" i="1"/>
  <c r="I6" i="1"/>
  <c r="I5" i="1"/>
  <c r="I4" i="1"/>
  <c r="I3" i="1"/>
  <c r="I8" i="1"/>
  <c r="D58" i="1"/>
  <c r="E58" i="1" s="1"/>
  <c r="D48" i="1"/>
  <c r="E48" i="1" s="1"/>
  <c r="D25" i="1"/>
  <c r="E25" i="1"/>
  <c r="H8" i="1"/>
  <c r="F8" i="1"/>
  <c r="D37" i="1"/>
  <c r="E37" i="1" s="1"/>
  <c r="C8" i="1"/>
  <c r="D3" i="1" s="1"/>
  <c r="E20" i="1" l="1"/>
  <c r="H3" i="1"/>
  <c r="F3" i="1"/>
  <c r="D6" i="1"/>
  <c r="G6" i="1" s="1"/>
  <c r="D5" i="1"/>
  <c r="G5" i="1" s="1"/>
  <c r="G3" i="1"/>
  <c r="E3" i="1"/>
  <c r="D4" i="1"/>
  <c r="H4" i="1" s="1"/>
  <c r="E5" i="1"/>
  <c r="F4" i="1" l="1"/>
  <c r="H6" i="1"/>
  <c r="F6" i="1"/>
  <c r="E6" i="1"/>
  <c r="F5" i="1"/>
  <c r="H5" i="1"/>
  <c r="G4" i="1"/>
  <c r="C43" i="1" s="1"/>
  <c r="E4" i="1"/>
  <c r="D43" i="1" s="1"/>
  <c r="D8" i="1"/>
  <c r="D40" i="1" l="1"/>
  <c r="D42" i="1"/>
  <c r="D41" i="1"/>
  <c r="C40" i="1"/>
  <c r="C42" i="1"/>
  <c r="C41" i="1"/>
</calcChain>
</file>

<file path=xl/sharedStrings.xml><?xml version="1.0" encoding="utf-8"?>
<sst xmlns="http://schemas.openxmlformats.org/spreadsheetml/2006/main" count="82" uniqueCount="48">
  <si>
    <t>  </t>
  </si>
  <si>
    <r>
      <t>50 uur x aantal kindercentra</t>
    </r>
    <r>
      <rPr>
        <sz val="11"/>
        <color theme="1"/>
        <rFont val="Times New Roman"/>
        <family val="1"/>
      </rPr>
      <t>  </t>
    </r>
  </si>
  <si>
    <r>
      <t>10 uur x aantal fte pedagogisch medewerkers</t>
    </r>
    <r>
      <rPr>
        <sz val="11"/>
        <color theme="1"/>
        <rFont val="Times New Roman"/>
        <family val="1"/>
      </rPr>
      <t>  </t>
    </r>
  </si>
  <si>
    <r>
      <t>Som (van 50 uur x aantal kindercentra + 10 uur x aantal fte) = minimale ureninzet</t>
    </r>
    <r>
      <rPr>
        <sz val="11"/>
        <color theme="1"/>
        <rFont val="Times New Roman"/>
        <family val="1"/>
      </rPr>
      <t>  </t>
    </r>
  </si>
  <si>
    <r>
      <t>Aantal fte PBM aangesteld door de houder</t>
    </r>
    <r>
      <rPr>
        <sz val="11"/>
        <color theme="1"/>
        <rFont val="Calibri"/>
        <family val="2"/>
        <scheme val="minor"/>
      </rPr>
      <t> </t>
    </r>
  </si>
  <si>
    <r>
      <t> </t>
    </r>
    <r>
      <rPr>
        <b/>
        <sz val="11"/>
        <color theme="1"/>
        <rFont val="Calibri"/>
        <family val="2"/>
        <scheme val="minor"/>
      </rPr>
      <t>Locatie</t>
    </r>
    <r>
      <rPr>
        <sz val="11"/>
        <color theme="1"/>
        <rFont val="Calibri"/>
        <family val="2"/>
        <scheme val="minor"/>
      </rPr>
      <t> </t>
    </r>
  </si>
  <si>
    <t>SNO Leusden Bav.weg 15</t>
  </si>
  <si>
    <t>SNO Bav.weg 27</t>
  </si>
  <si>
    <t>SNO Bav.weg 11</t>
  </si>
  <si>
    <t>Locatie:</t>
  </si>
  <si>
    <t>fte</t>
  </si>
  <si>
    <t>Woudenberg</t>
  </si>
  <si>
    <t>Leusden</t>
  </si>
  <si>
    <t>Barneveld</t>
  </si>
  <si>
    <t>Scherpenzeel</t>
  </si>
  <si>
    <t>Totaal:</t>
  </si>
  <si>
    <t>% van totaal</t>
  </si>
  <si>
    <t>Uren coaching</t>
  </si>
  <si>
    <t>uren beleid</t>
  </si>
  <si>
    <t>SNO LEUSDEN</t>
  </si>
  <si>
    <t>fte coaching</t>
  </si>
  <si>
    <t>fte beleid</t>
  </si>
  <si>
    <t>Ureninzet beleidstaken dec 2020</t>
  </si>
  <si>
    <t>Ureninzet coaching dec 2020</t>
  </si>
  <si>
    <t>SNO Woudenberg</t>
  </si>
  <si>
    <t>SNO Barneveld</t>
  </si>
  <si>
    <t>SNO SCHERPENZEEL</t>
  </si>
  <si>
    <t>totaal uren</t>
  </si>
  <si>
    <t>totaal fte</t>
  </si>
  <si>
    <t>VSO</t>
  </si>
  <si>
    <t>Odik</t>
  </si>
  <si>
    <t>MHC B</t>
  </si>
  <si>
    <t>SNO Scherpenzeel</t>
  </si>
  <si>
    <t>SNO Woudenberg 6</t>
  </si>
  <si>
    <t>Indoor 2</t>
  </si>
  <si>
    <t>Plus 2</t>
  </si>
  <si>
    <t>Op jaarbasis;</t>
  </si>
  <si>
    <t xml:space="preserve">Coaching </t>
  </si>
  <si>
    <t>beleid</t>
  </si>
  <si>
    <t>x 52 weken</t>
  </si>
  <si>
    <t>Aantal LRK nummers</t>
  </si>
  <si>
    <t>SNO totaal</t>
  </si>
  <si>
    <t>omgerekend fte naar uren op jaarbasis</t>
  </si>
  <si>
    <t>verschil op jaarbasis</t>
  </si>
  <si>
    <t>verschil op weekbasis</t>
  </si>
  <si>
    <t>Conclusie;</t>
  </si>
  <si>
    <t xml:space="preserve">vanuit wat minimaal is vastgesteld vanuit GGD, zetten wij per week 8,42 uur </t>
  </si>
  <si>
    <t>meer uren in voor beleid en coaching SNO breed.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</si>
</sst>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0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 applyAlignment="1"/>
    <xf numFmtId="0" fontId="0" fillId="0" borderId="3" xfId="0" applyBorder="1"/>
    <xf numFmtId="0" fontId="0" fillId="0" borderId="3" xfId="0" applyFill="1" applyBorder="1" applyAlignment="1"/>
    <xf numFmtId="0" fontId="0" fillId="0" borderId="3" xfId="0" applyFill="1" applyBorder="1"/>
    <xf numFmtId="43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3" fontId="0" fillId="0" borderId="8" xfId="0" applyNumberFormat="1" applyBorder="1"/>
    <xf numFmtId="43" fontId="0" fillId="0" borderId="8" xfId="0" applyNumberFormat="1" applyBorder="1" applyAlignment="1">
      <alignment horizontal="center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/>
    </xf>
    <xf numFmtId="43" fontId="0" fillId="0" borderId="0" xfId="0" applyNumberFormat="1" applyBorder="1"/>
    <xf numFmtId="0" fontId="0" fillId="0" borderId="3" xfId="0" applyBorder="1" applyAlignment="1">
      <alignment horizontal="center"/>
    </xf>
    <xf numFmtId="43" fontId="0" fillId="0" borderId="3" xfId="1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43" fontId="0" fillId="0" borderId="3" xfId="1" applyFont="1" applyBorder="1" applyAlignment="1">
      <alignment horizontal="right"/>
    </xf>
    <xf numFmtId="43" fontId="0" fillId="0" borderId="3" xfId="0" applyNumberFormat="1" applyBorder="1"/>
    <xf numFmtId="43" fontId="0" fillId="0" borderId="0" xfId="0" applyNumberFormat="1"/>
    <xf numFmtId="170" fontId="0" fillId="0" borderId="0" xfId="1" applyNumberFormat="1" applyFont="1"/>
    <xf numFmtId="0" fontId="0" fillId="0" borderId="0" xfId="0" applyBorder="1"/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3" fontId="0" fillId="0" borderId="6" xfId="0" applyNumberFormat="1" applyBorder="1"/>
    <xf numFmtId="0" fontId="4" fillId="0" borderId="2" xfId="0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 applyAlignment="1">
      <alignment vertical="center" wrapText="1"/>
    </xf>
    <xf numFmtId="17" fontId="2" fillId="0" borderId="14" xfId="0" applyNumberFormat="1" applyFont="1" applyBorder="1" applyAlignment="1">
      <alignment horizontal="left" vertical="center" wrapText="1"/>
    </xf>
    <xf numFmtId="43" fontId="4" fillId="0" borderId="15" xfId="0" applyNumberFormat="1" applyFont="1" applyBorder="1" applyAlignment="1">
      <alignment horizontal="center" vertical="center" wrapText="1"/>
    </xf>
    <xf numFmtId="43" fontId="4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17" fontId="2" fillId="0" borderId="18" xfId="0" applyNumberFormat="1" applyFont="1" applyBorder="1" applyAlignment="1">
      <alignment horizontal="left" vertical="center" wrapText="1"/>
    </xf>
    <xf numFmtId="43" fontId="4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indent="2"/>
    </xf>
    <xf numFmtId="0" fontId="0" fillId="0" borderId="21" xfId="0" applyBorder="1"/>
    <xf numFmtId="43" fontId="0" fillId="0" borderId="16" xfId="0" applyNumberFormat="1" applyBorder="1"/>
    <xf numFmtId="43" fontId="0" fillId="0" borderId="23" xfId="0" applyNumberFormat="1" applyBorder="1"/>
    <xf numFmtId="0" fontId="3" fillId="0" borderId="1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16" xfId="0" applyBorder="1"/>
    <xf numFmtId="0" fontId="0" fillId="0" borderId="23" xfId="0" applyBorder="1"/>
    <xf numFmtId="0" fontId="2" fillId="0" borderId="1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170" fontId="0" fillId="0" borderId="3" xfId="1" applyNumberFormat="1" applyFont="1" applyBorder="1"/>
    <xf numFmtId="0" fontId="3" fillId="0" borderId="22" xfId="0" applyFont="1" applyFill="1" applyBorder="1" applyAlignment="1">
      <alignment vertical="center" wrapText="1"/>
    </xf>
    <xf numFmtId="43" fontId="3" fillId="0" borderId="5" xfId="0" applyNumberFormat="1" applyFont="1" applyFill="1" applyBorder="1" applyAlignment="1">
      <alignment horizontal="center" vertical="center"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6044-E34D-4C6D-9F09-B2A2CA98926C}">
  <dimension ref="B2:L62"/>
  <sheetViews>
    <sheetView tabSelected="1" zoomScale="80" zoomScaleNormal="80" workbookViewId="0">
      <selection activeCell="B28" sqref="B28:D31"/>
    </sheetView>
  </sheetViews>
  <sheetFormatPr defaultRowHeight="14.4" x14ac:dyDescent="0.3"/>
  <cols>
    <col min="2" max="2" width="21.33203125" customWidth="1"/>
    <col min="3" max="3" width="14.109375" customWidth="1"/>
    <col min="4" max="4" width="16.77734375" customWidth="1"/>
    <col min="5" max="5" width="19.109375" customWidth="1"/>
    <col min="6" max="6" width="14.6640625" bestFit="1" customWidth="1"/>
    <col min="7" max="7" width="11.6640625" customWidth="1"/>
    <col min="8" max="8" width="11" bestFit="1" customWidth="1"/>
    <col min="9" max="9" width="10.44140625" bestFit="1" customWidth="1"/>
    <col min="11" max="11" width="2.21875" customWidth="1"/>
    <col min="12" max="12" width="11.6640625" bestFit="1" customWidth="1"/>
  </cols>
  <sheetData>
    <row r="2" spans="2:12" x14ac:dyDescent="0.3">
      <c r="B2" s="5" t="s">
        <v>9</v>
      </c>
      <c r="C2" s="17" t="s">
        <v>10</v>
      </c>
      <c r="D2" s="5" t="s">
        <v>16</v>
      </c>
      <c r="E2" s="7" t="s">
        <v>17</v>
      </c>
      <c r="F2" s="17" t="s">
        <v>20</v>
      </c>
      <c r="G2" s="7" t="s">
        <v>18</v>
      </c>
      <c r="H2" s="5" t="s">
        <v>21</v>
      </c>
      <c r="I2" s="7" t="s">
        <v>27</v>
      </c>
      <c r="J2" s="7" t="s">
        <v>28</v>
      </c>
    </row>
    <row r="3" spans="2:12" x14ac:dyDescent="0.3">
      <c r="B3" s="3" t="s">
        <v>11</v>
      </c>
      <c r="C3" s="18">
        <v>9</v>
      </c>
      <c r="D3" s="19">
        <f>C3/$C$8</f>
        <v>0.29032258064516131</v>
      </c>
      <c r="E3" s="18">
        <f>$E$8*D3</f>
        <v>4.3548387096774199</v>
      </c>
      <c r="F3" s="18">
        <f>$F$8*D3</f>
        <v>0.12096774193548389</v>
      </c>
      <c r="G3" s="18">
        <f>$G$8*D3</f>
        <v>2.612903225806452</v>
      </c>
      <c r="H3" s="18">
        <f>$H$8*D3</f>
        <v>7.2580645161290328E-2</v>
      </c>
      <c r="I3" s="24">
        <f t="shared" ref="I3:I6" si="0">E3+G3</f>
        <v>6.9677419354838719</v>
      </c>
      <c r="J3" s="24">
        <f t="shared" ref="J3:J6" si="1">F3+H3</f>
        <v>0.19354838709677422</v>
      </c>
    </row>
    <row r="4" spans="2:12" x14ac:dyDescent="0.3">
      <c r="B4" s="4" t="s">
        <v>12</v>
      </c>
      <c r="C4" s="18">
        <v>15</v>
      </c>
      <c r="D4" s="19">
        <f t="shared" ref="D4:D6" si="2">C4/$C$8</f>
        <v>0.4838709677419355</v>
      </c>
      <c r="E4" s="18">
        <f>$E$8*D4</f>
        <v>7.258064516129032</v>
      </c>
      <c r="F4" s="18">
        <f>$F$8*D4</f>
        <v>0.20161290322580647</v>
      </c>
      <c r="G4" s="18">
        <f>$G$8*D4</f>
        <v>4.3548387096774199</v>
      </c>
      <c r="H4" s="18">
        <f>$H$8*D4</f>
        <v>0.12096774193548387</v>
      </c>
      <c r="I4" s="24">
        <f t="shared" si="0"/>
        <v>11.612903225806452</v>
      </c>
      <c r="J4" s="24">
        <f t="shared" si="1"/>
        <v>0.32258064516129037</v>
      </c>
    </row>
    <row r="5" spans="2:12" x14ac:dyDescent="0.3">
      <c r="B5" s="4" t="s">
        <v>13</v>
      </c>
      <c r="C5" s="18">
        <v>6.2</v>
      </c>
      <c r="D5" s="19">
        <f t="shared" si="2"/>
        <v>0.2</v>
      </c>
      <c r="E5" s="18">
        <f>$E$8*D5</f>
        <v>3</v>
      </c>
      <c r="F5" s="18">
        <f>$F$8*D5</f>
        <v>8.3333333333333343E-2</v>
      </c>
      <c r="G5" s="18">
        <f>$G$8*D5</f>
        <v>1.8</v>
      </c>
      <c r="H5" s="18">
        <f>$H$8*D5</f>
        <v>0.05</v>
      </c>
      <c r="I5" s="24">
        <f t="shared" si="0"/>
        <v>4.8</v>
      </c>
      <c r="J5" s="24">
        <f t="shared" si="1"/>
        <v>0.13333333333333336</v>
      </c>
    </row>
    <row r="6" spans="2:12" x14ac:dyDescent="0.3">
      <c r="B6" s="4" t="s">
        <v>14</v>
      </c>
      <c r="C6" s="18">
        <v>0.8</v>
      </c>
      <c r="D6" s="19">
        <f t="shared" si="2"/>
        <v>2.5806451612903226E-2</v>
      </c>
      <c r="E6" s="18">
        <f>$E$8*D6</f>
        <v>0.38709677419354838</v>
      </c>
      <c r="F6" s="18">
        <f>$F$8*D6</f>
        <v>1.0752688172043012E-2</v>
      </c>
      <c r="G6" s="18">
        <f>$G$8*D6</f>
        <v>0.23225806451612904</v>
      </c>
      <c r="H6" s="18">
        <f>$H$8*D6</f>
        <v>6.4516129032258064E-3</v>
      </c>
      <c r="I6" s="24">
        <f t="shared" si="0"/>
        <v>0.61935483870967745</v>
      </c>
      <c r="J6" s="24">
        <f t="shared" si="1"/>
        <v>1.7204301075268817E-2</v>
      </c>
    </row>
    <row r="7" spans="2:12" ht="4.8" customHeight="1" x14ac:dyDescent="0.3">
      <c r="B7" s="4"/>
      <c r="C7" s="20"/>
      <c r="D7" s="17"/>
      <c r="E7" s="17"/>
      <c r="F7" s="17"/>
      <c r="G7" s="17"/>
      <c r="H7" s="17"/>
      <c r="I7" s="5"/>
      <c r="J7" s="5"/>
    </row>
    <row r="8" spans="2:12" x14ac:dyDescent="0.3">
      <c r="B8" s="6" t="s">
        <v>15</v>
      </c>
      <c r="C8" s="20">
        <f>SUM(C3:C6)</f>
        <v>31</v>
      </c>
      <c r="D8" s="21">
        <f>SUM(D3:D7)</f>
        <v>0.99999999999999989</v>
      </c>
      <c r="E8" s="23">
        <v>15</v>
      </c>
      <c r="F8" s="18">
        <f>E8/36</f>
        <v>0.41666666666666669</v>
      </c>
      <c r="G8" s="23">
        <v>9</v>
      </c>
      <c r="H8" s="22">
        <f>G8/36</f>
        <v>0.25</v>
      </c>
      <c r="I8" s="24">
        <f>E8+G8</f>
        <v>24</v>
      </c>
      <c r="J8" s="24">
        <f>F8+H8</f>
        <v>0.66666666666666674</v>
      </c>
      <c r="L8" s="25"/>
    </row>
    <row r="10" spans="2:12" x14ac:dyDescent="0.3">
      <c r="B10" s="5" t="s">
        <v>36</v>
      </c>
      <c r="C10" s="17" t="s">
        <v>39</v>
      </c>
    </row>
    <row r="11" spans="2:12" x14ac:dyDescent="0.3">
      <c r="B11" s="5" t="s">
        <v>37</v>
      </c>
      <c r="C11" s="5">
        <v>15</v>
      </c>
    </row>
    <row r="12" spans="2:12" x14ac:dyDescent="0.3">
      <c r="B12" s="5" t="s">
        <v>38</v>
      </c>
      <c r="C12" s="5">
        <v>9</v>
      </c>
    </row>
    <row r="13" spans="2:12" x14ac:dyDescent="0.3">
      <c r="C13" s="54">
        <f>SUM(C11:C12)*52</f>
        <v>1248</v>
      </c>
    </row>
    <row r="14" spans="2:12" x14ac:dyDescent="0.3">
      <c r="C14" s="26"/>
    </row>
    <row r="15" spans="2:12" x14ac:dyDescent="0.3">
      <c r="B15" s="5" t="s">
        <v>40</v>
      </c>
      <c r="C15" s="5">
        <v>10</v>
      </c>
    </row>
    <row r="16" spans="2:12" x14ac:dyDescent="0.3">
      <c r="B16" s="5" t="s">
        <v>28</v>
      </c>
      <c r="C16" s="24">
        <f>C8</f>
        <v>31</v>
      </c>
    </row>
    <row r="17" spans="2:10" ht="15" thickBot="1" x14ac:dyDescent="0.35">
      <c r="B17" s="27"/>
      <c r="C17" s="16"/>
    </row>
    <row r="18" spans="2:10" ht="15" thickBot="1" x14ac:dyDescent="0.35">
      <c r="B18" s="33" t="s">
        <v>41</v>
      </c>
      <c r="C18" s="34"/>
      <c r="D18" s="34"/>
      <c r="E18" s="34"/>
      <c r="F18" s="34"/>
      <c r="G18" s="34"/>
      <c r="H18" s="34"/>
      <c r="I18" s="35"/>
    </row>
    <row r="19" spans="2:10" ht="58.2" thickBot="1" x14ac:dyDescent="0.35">
      <c r="B19" s="36" t="s">
        <v>0</v>
      </c>
      <c r="C19" s="1" t="s">
        <v>1</v>
      </c>
      <c r="D19" s="1" t="s">
        <v>2</v>
      </c>
      <c r="E19" s="1" t="s">
        <v>3</v>
      </c>
      <c r="F19" s="28" t="s">
        <v>4</v>
      </c>
      <c r="G19" s="29" t="s">
        <v>42</v>
      </c>
      <c r="H19" s="29" t="s">
        <v>43</v>
      </c>
      <c r="I19" s="29" t="s">
        <v>44</v>
      </c>
    </row>
    <row r="20" spans="2:10" ht="15" thickBot="1" x14ac:dyDescent="0.35">
      <c r="B20" s="37">
        <v>44166</v>
      </c>
      <c r="C20" s="53">
        <f>C15*50</f>
        <v>500</v>
      </c>
      <c r="D20" s="38">
        <f>C16*10</f>
        <v>310</v>
      </c>
      <c r="E20" s="38">
        <f>C20+D20</f>
        <v>810</v>
      </c>
      <c r="F20" s="39">
        <f>J8</f>
        <v>0.66666666666666674</v>
      </c>
      <c r="G20" s="30">
        <f>(F20*36)*52</f>
        <v>1248.0000000000002</v>
      </c>
      <c r="H20" s="30">
        <f>G20-E20</f>
        <v>438.00000000000023</v>
      </c>
      <c r="I20" s="30">
        <f>H20/52</f>
        <v>8.4230769230769269</v>
      </c>
    </row>
    <row r="21" spans="2:10" x14ac:dyDescent="0.3">
      <c r="J21" t="s">
        <v>45</v>
      </c>
    </row>
    <row r="22" spans="2:10" ht="15" thickBot="1" x14ac:dyDescent="0.35">
      <c r="J22" t="s">
        <v>46</v>
      </c>
    </row>
    <row r="23" spans="2:10" ht="15" thickBot="1" x14ac:dyDescent="0.35">
      <c r="B23" s="33" t="s">
        <v>24</v>
      </c>
      <c r="C23" s="34"/>
      <c r="D23" s="34"/>
      <c r="E23" s="34"/>
      <c r="F23" s="35"/>
      <c r="J23" t="s">
        <v>47</v>
      </c>
    </row>
    <row r="24" spans="2:10" ht="58.2" thickBot="1" x14ac:dyDescent="0.35">
      <c r="B24" s="36" t="s">
        <v>0</v>
      </c>
      <c r="C24" s="1" t="s">
        <v>1</v>
      </c>
      <c r="D24" s="1" t="s">
        <v>2</v>
      </c>
      <c r="E24" s="1" t="s">
        <v>3</v>
      </c>
      <c r="F24" s="40" t="s">
        <v>4</v>
      </c>
    </row>
    <row r="25" spans="2:10" ht="15" thickBot="1" x14ac:dyDescent="0.35">
      <c r="B25" s="41">
        <v>44166</v>
      </c>
      <c r="C25" s="31">
        <v>200</v>
      </c>
      <c r="D25" s="8">
        <f>10*C3</f>
        <v>90</v>
      </c>
      <c r="E25" s="8">
        <f>C25+D25</f>
        <v>290</v>
      </c>
      <c r="F25" s="42">
        <f>J3</f>
        <v>0.19354838709677422</v>
      </c>
    </row>
    <row r="26" spans="2:10" ht="15" thickBot="1" x14ac:dyDescent="0.35">
      <c r="B26" s="43"/>
      <c r="C26" s="27"/>
      <c r="D26" s="27"/>
      <c r="E26" s="27"/>
      <c r="F26" s="44"/>
    </row>
    <row r="27" spans="2:10" ht="43.8" thickBot="1" x14ac:dyDescent="0.35">
      <c r="B27" s="36" t="s">
        <v>5</v>
      </c>
      <c r="C27" s="1" t="s">
        <v>22</v>
      </c>
      <c r="D27" s="1" t="s">
        <v>23</v>
      </c>
      <c r="E27" s="27"/>
      <c r="F27" s="44"/>
    </row>
    <row r="28" spans="2:10" ht="15" thickBot="1" x14ac:dyDescent="0.35">
      <c r="B28" s="52" t="s">
        <v>29</v>
      </c>
      <c r="C28" s="32"/>
      <c r="D28" s="32"/>
      <c r="E28" s="27"/>
      <c r="F28" s="44"/>
    </row>
    <row r="29" spans="2:10" ht="15" thickBot="1" x14ac:dyDescent="0.35">
      <c r="B29" s="52" t="s">
        <v>34</v>
      </c>
      <c r="C29" s="32">
        <f>C32*0.2</f>
        <v>27.174193548387098</v>
      </c>
      <c r="D29" s="32">
        <f>D32*0.2</f>
        <v>45.290322580645174</v>
      </c>
      <c r="E29" s="27"/>
      <c r="F29" s="44"/>
    </row>
    <row r="30" spans="2:10" ht="15" thickBot="1" x14ac:dyDescent="0.35">
      <c r="B30" s="52" t="s">
        <v>35</v>
      </c>
      <c r="C30" s="32">
        <f>C32*0.2</f>
        <v>27.174193548387098</v>
      </c>
      <c r="D30" s="32">
        <f>D32*0.2</f>
        <v>45.290322580645174</v>
      </c>
      <c r="E30" s="27"/>
      <c r="F30" s="44"/>
    </row>
    <row r="31" spans="2:10" ht="15" thickBot="1" x14ac:dyDescent="0.35">
      <c r="B31" s="55" t="s">
        <v>33</v>
      </c>
      <c r="C31" s="56">
        <f>C32*0.6</f>
        <v>81.522580645161284</v>
      </c>
      <c r="D31" s="56">
        <f>D32*0.6</f>
        <v>135.87096774193552</v>
      </c>
      <c r="E31" s="27"/>
      <c r="F31" s="44"/>
    </row>
    <row r="32" spans="2:10" ht="15" thickBot="1" x14ac:dyDescent="0.35">
      <c r="B32" s="10" t="s">
        <v>15</v>
      </c>
      <c r="C32" s="12">
        <f>52*G3</f>
        <v>135.87096774193549</v>
      </c>
      <c r="D32" s="11">
        <f>52*E3</f>
        <v>226.45161290322585</v>
      </c>
      <c r="E32" s="45"/>
      <c r="F32" s="46"/>
    </row>
    <row r="33" spans="2:6" x14ac:dyDescent="0.3">
      <c r="B33" s="9"/>
      <c r="C33" s="15"/>
      <c r="D33" s="16"/>
    </row>
    <row r="34" spans="2:6" ht="15" thickBot="1" x14ac:dyDescent="0.35"/>
    <row r="35" spans="2:6" ht="15" thickBot="1" x14ac:dyDescent="0.35">
      <c r="B35" s="33" t="s">
        <v>19</v>
      </c>
      <c r="C35" s="34"/>
      <c r="D35" s="34"/>
      <c r="E35" s="34"/>
      <c r="F35" s="35"/>
    </row>
    <row r="36" spans="2:6" ht="58.2" thickBot="1" x14ac:dyDescent="0.35">
      <c r="B36" s="36" t="s">
        <v>0</v>
      </c>
      <c r="C36" s="1" t="s">
        <v>1</v>
      </c>
      <c r="D36" s="1" t="s">
        <v>2</v>
      </c>
      <c r="E36" s="1" t="s">
        <v>3</v>
      </c>
      <c r="F36" s="40" t="s">
        <v>4</v>
      </c>
    </row>
    <row r="37" spans="2:6" ht="15" thickBot="1" x14ac:dyDescent="0.35">
      <c r="B37" s="41">
        <v>44166</v>
      </c>
      <c r="C37" s="2">
        <v>150</v>
      </c>
      <c r="D37" s="8">
        <f>10*C4</f>
        <v>150</v>
      </c>
      <c r="E37" s="8">
        <f>C37+D37</f>
        <v>300</v>
      </c>
      <c r="F37" s="42">
        <f>J4</f>
        <v>0.32258064516129037</v>
      </c>
    </row>
    <row r="38" spans="2:6" ht="8.4" customHeight="1" thickBot="1" x14ac:dyDescent="0.35">
      <c r="B38" s="43"/>
      <c r="C38" s="27"/>
      <c r="D38" s="27"/>
      <c r="E38" s="27"/>
      <c r="F38" s="44"/>
    </row>
    <row r="39" spans="2:6" ht="43.8" thickBot="1" x14ac:dyDescent="0.35">
      <c r="B39" s="36" t="s">
        <v>5</v>
      </c>
      <c r="C39" s="1" t="s">
        <v>22</v>
      </c>
      <c r="D39" s="1" t="s">
        <v>23</v>
      </c>
      <c r="E39" s="27"/>
      <c r="F39" s="44"/>
    </row>
    <row r="40" spans="2:6" ht="15" thickBot="1" x14ac:dyDescent="0.35">
      <c r="B40" s="47" t="s">
        <v>6</v>
      </c>
      <c r="C40" s="13">
        <f>C43*2/5</f>
        <v>90.580645161290334</v>
      </c>
      <c r="D40" s="13">
        <f>D43*2/5</f>
        <v>150.96774193548384</v>
      </c>
      <c r="E40" s="27"/>
      <c r="F40" s="44"/>
    </row>
    <row r="41" spans="2:6" ht="15" thickBot="1" x14ac:dyDescent="0.35">
      <c r="B41" s="47" t="s">
        <v>7</v>
      </c>
      <c r="C41" s="13">
        <f>C43*2/5</f>
        <v>90.580645161290334</v>
      </c>
      <c r="D41" s="13">
        <f>D43*2/5</f>
        <v>150.96774193548384</v>
      </c>
      <c r="E41" s="27"/>
      <c r="F41" s="44"/>
    </row>
    <row r="42" spans="2:6" ht="15" thickBot="1" x14ac:dyDescent="0.35">
      <c r="B42" s="48" t="s">
        <v>8</v>
      </c>
      <c r="C42" s="14">
        <f>C43*1/5</f>
        <v>45.290322580645167</v>
      </c>
      <c r="D42" s="14">
        <f>D43*1/5</f>
        <v>75.483870967741922</v>
      </c>
      <c r="E42" s="27"/>
      <c r="F42" s="44"/>
    </row>
    <row r="43" spans="2:6" ht="15" thickBot="1" x14ac:dyDescent="0.35">
      <c r="B43" s="10" t="s">
        <v>15</v>
      </c>
      <c r="C43" s="12">
        <f>52*G4</f>
        <v>226.45161290322585</v>
      </c>
      <c r="D43" s="11">
        <f>52*E4</f>
        <v>377.41935483870964</v>
      </c>
      <c r="E43" s="49"/>
      <c r="F43" s="50"/>
    </row>
    <row r="45" spans="2:6" ht="15" thickBot="1" x14ac:dyDescent="0.35"/>
    <row r="46" spans="2:6" ht="15" thickBot="1" x14ac:dyDescent="0.35">
      <c r="B46" s="33" t="s">
        <v>25</v>
      </c>
      <c r="C46" s="34"/>
      <c r="D46" s="34"/>
      <c r="E46" s="34"/>
      <c r="F46" s="35"/>
    </row>
    <row r="47" spans="2:6" ht="58.2" thickBot="1" x14ac:dyDescent="0.35">
      <c r="B47" s="36" t="s">
        <v>0</v>
      </c>
      <c r="C47" s="1" t="s">
        <v>1</v>
      </c>
      <c r="D47" s="1" t="s">
        <v>2</v>
      </c>
      <c r="E47" s="1" t="s">
        <v>3</v>
      </c>
      <c r="F47" s="40" t="s">
        <v>4</v>
      </c>
    </row>
    <row r="48" spans="2:6" ht="15" thickBot="1" x14ac:dyDescent="0.35">
      <c r="B48" s="41">
        <v>44166</v>
      </c>
      <c r="C48" s="31">
        <v>100</v>
      </c>
      <c r="D48" s="8">
        <f>10*C5</f>
        <v>62</v>
      </c>
      <c r="E48" s="8">
        <f>C48+D48</f>
        <v>162</v>
      </c>
      <c r="F48" s="42">
        <f>J5</f>
        <v>0.13333333333333336</v>
      </c>
    </row>
    <row r="49" spans="2:6" ht="15" thickBot="1" x14ac:dyDescent="0.35">
      <c r="B49" s="43"/>
      <c r="C49" s="27"/>
      <c r="D49" s="27"/>
      <c r="E49" s="27"/>
      <c r="F49" s="44"/>
    </row>
    <row r="50" spans="2:6" ht="43.8" thickBot="1" x14ac:dyDescent="0.35">
      <c r="B50" s="36" t="s">
        <v>5</v>
      </c>
      <c r="C50" s="1" t="s">
        <v>22</v>
      </c>
      <c r="D50" s="1" t="s">
        <v>23</v>
      </c>
      <c r="E50" s="27"/>
      <c r="F50" s="44"/>
    </row>
    <row r="51" spans="2:6" ht="15" thickBot="1" x14ac:dyDescent="0.35">
      <c r="B51" s="47" t="s">
        <v>30</v>
      </c>
      <c r="C51" s="32">
        <f>C53*1/2</f>
        <v>46.800000000000004</v>
      </c>
      <c r="D51" s="32">
        <f>D53*1/2</f>
        <v>78</v>
      </c>
      <c r="E51" s="27"/>
      <c r="F51" s="44"/>
    </row>
    <row r="52" spans="2:6" ht="15" thickBot="1" x14ac:dyDescent="0.35">
      <c r="B52" s="47" t="s">
        <v>31</v>
      </c>
      <c r="C52" s="32">
        <f>C53*1/2</f>
        <v>46.800000000000004</v>
      </c>
      <c r="D52" s="32">
        <f>D53*1/2</f>
        <v>78</v>
      </c>
      <c r="E52" s="27"/>
      <c r="F52" s="44"/>
    </row>
    <row r="53" spans="2:6" ht="15" thickBot="1" x14ac:dyDescent="0.35">
      <c r="B53" s="10" t="s">
        <v>15</v>
      </c>
      <c r="C53" s="12">
        <f>52*G5</f>
        <v>93.600000000000009</v>
      </c>
      <c r="D53" s="11">
        <f>52*E5</f>
        <v>156</v>
      </c>
      <c r="E53" s="49"/>
      <c r="F53" s="50"/>
    </row>
    <row r="55" spans="2:6" ht="15" thickBot="1" x14ac:dyDescent="0.35"/>
    <row r="56" spans="2:6" ht="15" thickBot="1" x14ac:dyDescent="0.35">
      <c r="B56" s="51" t="s">
        <v>26</v>
      </c>
      <c r="C56" s="34"/>
      <c r="D56" s="34"/>
      <c r="E56" s="34"/>
      <c r="F56" s="35"/>
    </row>
    <row r="57" spans="2:6" ht="58.2" thickBot="1" x14ac:dyDescent="0.35">
      <c r="B57" s="36" t="s">
        <v>0</v>
      </c>
      <c r="C57" s="1" t="s">
        <v>1</v>
      </c>
      <c r="D57" s="1" t="s">
        <v>2</v>
      </c>
      <c r="E57" s="1" t="s">
        <v>3</v>
      </c>
      <c r="F57" s="40" t="s">
        <v>4</v>
      </c>
    </row>
    <row r="58" spans="2:6" ht="15" thickBot="1" x14ac:dyDescent="0.35">
      <c r="B58" s="41">
        <v>44166</v>
      </c>
      <c r="C58" s="31">
        <v>50</v>
      </c>
      <c r="D58" s="8">
        <f>10*C6</f>
        <v>8</v>
      </c>
      <c r="E58" s="8">
        <f>C58+D58</f>
        <v>58</v>
      </c>
      <c r="F58" s="42">
        <f>J6</f>
        <v>1.7204301075268817E-2</v>
      </c>
    </row>
    <row r="59" spans="2:6" ht="15" thickBot="1" x14ac:dyDescent="0.35">
      <c r="B59" s="43"/>
      <c r="C59" s="27"/>
      <c r="D59" s="27"/>
      <c r="E59" s="27"/>
      <c r="F59" s="44"/>
    </row>
    <row r="60" spans="2:6" ht="43.8" thickBot="1" x14ac:dyDescent="0.35">
      <c r="B60" s="36" t="s">
        <v>5</v>
      </c>
      <c r="C60" s="1" t="s">
        <v>22</v>
      </c>
      <c r="D60" s="1" t="s">
        <v>23</v>
      </c>
      <c r="E60" s="27"/>
      <c r="F60" s="44"/>
    </row>
    <row r="61" spans="2:6" ht="15" thickBot="1" x14ac:dyDescent="0.35">
      <c r="B61" s="52" t="s">
        <v>32</v>
      </c>
      <c r="C61" s="32">
        <f>C62</f>
        <v>12.07741935483871</v>
      </c>
      <c r="D61" s="32">
        <f>D62</f>
        <v>20.129032258064516</v>
      </c>
      <c r="E61" s="27"/>
      <c r="F61" s="44"/>
    </row>
    <row r="62" spans="2:6" ht="15" thickBot="1" x14ac:dyDescent="0.35">
      <c r="B62" s="10" t="s">
        <v>15</v>
      </c>
      <c r="C62" s="12">
        <f>52*G6</f>
        <v>12.07741935483871</v>
      </c>
      <c r="D62" s="11">
        <f>52*E6</f>
        <v>20.129032258064516</v>
      </c>
      <c r="E62" s="49"/>
      <c r="F62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Blad1!_gjdgxs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vd Hooven</dc:creator>
  <cp:lastModifiedBy>Paul vd Hooven</cp:lastModifiedBy>
  <dcterms:created xsi:type="dcterms:W3CDTF">2020-11-16T13:39:58Z</dcterms:created>
  <dcterms:modified xsi:type="dcterms:W3CDTF">2020-11-16T14:51:15Z</dcterms:modified>
</cp:coreProperties>
</file>